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1400" windowHeight="5850" tabRatio="542"/>
  </bookViews>
  <sheets>
    <sheet name="СВОД" sheetId="8" r:id="rId1"/>
  </sheets>
  <definedNames>
    <definedName name="_xlnm._FilterDatabase" localSheetId="0" hidden="1">СВОД!$A$2:$K$25</definedName>
    <definedName name="_xlnm.Print_Area" localSheetId="0">СВОД!$A$1:$K$25</definedName>
  </definedNames>
  <calcPr calcId="145621"/>
</workbook>
</file>

<file path=xl/calcChain.xml><?xml version="1.0" encoding="utf-8"?>
<calcChain xmlns="http://schemas.openxmlformats.org/spreadsheetml/2006/main">
  <c r="J4" i="8" l="1"/>
  <c r="K4" i="8"/>
  <c r="J5" i="8"/>
  <c r="K5" i="8"/>
  <c r="J6" i="8"/>
  <c r="K6" i="8"/>
  <c r="J7" i="8"/>
  <c r="K7" i="8"/>
  <c r="J8" i="8"/>
  <c r="K8" i="8"/>
  <c r="J9" i="8"/>
  <c r="K9" i="8"/>
  <c r="K3" i="8"/>
  <c r="J3" i="8"/>
  <c r="J11" i="8"/>
  <c r="K11" i="8"/>
  <c r="J12" i="8"/>
  <c r="K12" i="8"/>
  <c r="J13" i="8"/>
  <c r="K13" i="8"/>
  <c r="J14" i="8"/>
  <c r="K14" i="8"/>
  <c r="J15" i="8"/>
  <c r="K15" i="8"/>
  <c r="J16" i="8"/>
  <c r="K16" i="8"/>
  <c r="J17" i="8"/>
  <c r="K17" i="8"/>
  <c r="J18" i="8"/>
  <c r="K18" i="8"/>
  <c r="J19" i="8"/>
  <c r="K19" i="8"/>
  <c r="J20" i="8"/>
  <c r="K20" i="8"/>
  <c r="J21" i="8"/>
  <c r="K21" i="8"/>
  <c r="J22" i="8"/>
  <c r="K22" i="8"/>
  <c r="J23" i="8"/>
  <c r="K23" i="8"/>
  <c r="J24" i="8"/>
  <c r="K24" i="8"/>
  <c r="J25" i="8"/>
  <c r="K25" i="8"/>
  <c r="K10" i="8"/>
  <c r="J10" i="8"/>
  <c r="E20" i="8" l="1"/>
  <c r="I17" i="8" l="1"/>
  <c r="L17" i="8" s="1"/>
  <c r="H6" i="8"/>
  <c r="H5" i="8"/>
  <c r="L6" i="8"/>
  <c r="L10" i="8"/>
  <c r="L15" i="8"/>
  <c r="L3" i="8"/>
  <c r="I4" i="8"/>
  <c r="L4" i="8" s="1"/>
  <c r="I5" i="8"/>
  <c r="L5" i="8" s="1"/>
  <c r="I6" i="8"/>
  <c r="I7" i="8"/>
  <c r="L7" i="8" s="1"/>
  <c r="I8" i="8"/>
  <c r="L8" i="8" s="1"/>
  <c r="I9" i="8"/>
  <c r="L9" i="8" s="1"/>
  <c r="I10" i="8"/>
  <c r="I11" i="8"/>
  <c r="L11" i="8" s="1"/>
  <c r="I12" i="8"/>
  <c r="L12" i="8" s="1"/>
  <c r="I13" i="8"/>
  <c r="L13" i="8" s="1"/>
  <c r="I14" i="8"/>
  <c r="L14" i="8" s="1"/>
  <c r="I15" i="8"/>
  <c r="I16" i="8"/>
  <c r="L16" i="8" s="1"/>
  <c r="I18" i="8"/>
  <c r="L18" i="8" s="1"/>
  <c r="I19" i="8"/>
  <c r="L19" i="8" s="1"/>
  <c r="I20" i="8"/>
  <c r="L20" i="8" s="1"/>
  <c r="I21" i="8"/>
  <c r="L21" i="8" s="1"/>
  <c r="I22" i="8"/>
  <c r="L22" i="8" s="1"/>
  <c r="I23" i="8"/>
  <c r="L23" i="8" s="1"/>
  <c r="I24" i="8"/>
  <c r="L24" i="8" s="1"/>
  <c r="I25" i="8"/>
  <c r="L25" i="8" s="1"/>
  <c r="I3" i="8"/>
  <c r="H3" i="8" l="1"/>
  <c r="H13" i="8"/>
  <c r="H20" i="8" l="1"/>
  <c r="H16" i="8"/>
  <c r="H15" i="8"/>
  <c r="H14" i="8"/>
  <c r="H12" i="8"/>
  <c r="H11" i="8"/>
  <c r="H10" i="8"/>
  <c r="H9" i="8"/>
  <c r="H8" i="8"/>
  <c r="H7" i="8"/>
  <c r="H4" i="8"/>
</calcChain>
</file>

<file path=xl/sharedStrings.xml><?xml version="1.0" encoding="utf-8"?>
<sst xmlns="http://schemas.openxmlformats.org/spreadsheetml/2006/main" count="35" uniqueCount="35">
  <si>
    <t>Объект строительства</t>
  </si>
  <si>
    <t>СМР</t>
  </si>
  <si>
    <t>Проектные</t>
  </si>
  <si>
    <t>Прочие</t>
  </si>
  <si>
    <t>Стоимость руб. фактически по данным первичных документов</t>
  </si>
  <si>
    <t>Срок начала строительства</t>
  </si>
  <si>
    <t>% готовности объекта</t>
  </si>
  <si>
    <t>Стоимость, руб  по данным  бухгалтерского учета</t>
  </si>
  <si>
    <t>Дата окончания строительства</t>
  </si>
  <si>
    <t>Рез-ты инв-ции недостача</t>
  </si>
  <si>
    <t>Рез-ты инв-ции излишки</t>
  </si>
  <si>
    <t>Тех.перевооруж. газопровода ср.д. ДУ-500 с заменой задвижки Ду-600  на кран шаровый  Ду-500мм по улМалиновского-Таганрогское гРостов-на-Дону (инв7040)</t>
  </si>
  <si>
    <t>Тех.перевооруж. газопровода ср.д. ДУ-400 с заменой задвижки на кран шаровый  Ду-400мм по ул.Волкова/ул.Белорусская гРостов-на-Дону (инв9118)</t>
  </si>
  <si>
    <t>Тех.перевооруж. газопровода ср.д. ДУ-300 и н.д. Ду250 с заменой задвижки  на кран шаровый Ду-300мм по улЖуравлева-Б.Садовая гРостов-на-Дону (инв9669)</t>
  </si>
  <si>
    <t>Тех.перевооруж. ОПО.Врезка катушки с демонтажем  газового колодца на газ-де н.д. Ду-200мм по ул.Мясникова, 22/11  г.Ростов-на-Дону (инв1788)</t>
  </si>
  <si>
    <t xml:space="preserve">Вынос  надземного газопровода среднего давления по адресу: г.Ростов-на-Дону, пер.Продольный, 11 (инв. 102567) </t>
  </si>
  <si>
    <t xml:space="preserve">Вынос надземного газопровода низкого давления по адресу: г.Ростов-на-Дону, пер.Гуковский, 46-52 (инв. 18366) </t>
  </si>
  <si>
    <t>Перекладка надземного газопровода низкого давления по адресу: г.Ростов-на-Дону, ул. 21-я линия, 27 (инв.№6683)</t>
  </si>
  <si>
    <t>Тех.перевооружение город.сети газоснаб. Замена газового оборудования ПРГ с РДУК-2-100  по адресу: ул.Кустанайская, 115 "А" г.Ростов-на-Дону (инв. №273</t>
  </si>
  <si>
    <t>Тех.перевооружение город.сети газоснаб. Замена ШГРП с РДГ-50 по адресу: ул. 25-я линия, 44 г.Ростов-на-Дону (инв.251)</t>
  </si>
  <si>
    <t>Тех.перевооружение город.сети газоснаб. Замена ШГРП с РДГ-50 по адресу: ул. 27-я линия, 7 г.Ростов-на-Дону (инв.155)</t>
  </si>
  <si>
    <t>Тех.перевооружение город.сети газоснаб. Замена ШГРП с РДГ-50 по адресу: ул. 16-я линия, 13 г.Ростов-на-Дону (инв.193)</t>
  </si>
  <si>
    <t>Тех.перевооружение город.сети газоснаб. Замена ШГРП с РДГ-50 по адресу: ул. 25-я линия, 34 г.Ростов-на-Дону (инв.325)</t>
  </si>
  <si>
    <t xml:space="preserve">Вынос подземного газопровода среднего давления Ø325 по адресу: г. Ростов-на-Дону, пл. Базарная, 2 </t>
  </si>
  <si>
    <t>Вынос газопровода низкого давления по адресу: г.Ростов-на-Дону ул.Студенческая, 8</t>
  </si>
  <si>
    <t>Перенос и замена ГРП на ШГРП и вынос газопровода по адресу: г.Ростов-на-Дону, пр-ктСоколова, 22 / ул.Социалистическая, 114-116 (инв. №141)</t>
  </si>
  <si>
    <t>Реконструкция системы контроля управления доступом (СКУД) адм.здания по адресу: г.Ростов-на-Дону, пр-кт Шолохова, 14, Литер О, (инв. №000104084)</t>
  </si>
  <si>
    <t>Реконструкция системы видеонаблюдения на территории АО«Ростовгоргаз»  по адресу: ул.Малиновского, 14 г.Ростов-на-Дону, (инв. 000103801)</t>
  </si>
  <si>
    <t>Инвентаризационная опись на объекты незавершенного строительства 
АО "Ростовгоргаз"
по состоянию на 30.06.2023</t>
  </si>
  <si>
    <t>Тех. перевооруж. ОПО. Установка крана шарового  Ду100 с демонтажем газового колодца на гсд Ø108 с задвижкой среднего давления Ду100мм по адресу: г. Ростов-на-Дону, ул. Пушкинская, 50 (инв. № 7819)</t>
  </si>
  <si>
    <t>Тех. перевооруж. ОПО. Врезка катушки с демонтажем газового колодца на газопроводе низкого давления Ø159мм с задвижкой низкого  давления Ду150мм по адресу: г.Ростов-на-Дону,  пер.Халтуринский, №65/10 (инв. 1123)</t>
  </si>
  <si>
    <t>Тех. перевооруж. ОПО. Врезка катушки с демонтажем газового колодца на гнд Ø273мм с задвижкой низкого  давления Ду250мм по адресу: г. Ростов-на-Дону,  ул.Пушкнская, №160 (инв. № 1781)</t>
  </si>
  <si>
    <t>Техн. перевооруж. ОПО. Врезка катушки с демонтажем газового колодца на гнд Ø159мм с задвижкой низкого  давления Ду150мм по адресу: г.Ростов-на-Дону,  ул. Соколова, №50 (инв. 1764)</t>
  </si>
  <si>
    <t>Тех. перевооруж. ОПО.  Врезка катушки с демонтажем газового колодца на гнд ∅159мм с задвижкой низкого давления Ду150мм, по адресу: 
г. Ростов-на-Дону, ул. Социалистическая, 155/34 (инв. 1824)</t>
  </si>
  <si>
    <t>Тех. перевооруж. ОПО. Врезка катушки с демонтажем газового колодца на гнд Ø159мм с задвижкой низкого  давления Ду150мм по адресу: г. Ростов-на-Дону,  ул. Суворова, №89 (инв. 1767)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</si>
</sst>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dd/mm/yy;@"/>
    <numFmt numFmtId="165" formatCode="#,##0.00_ ;\-#,##0.00\ "/>
  </numFmts>
  <fonts count="23" x14ac:knownFonts="1">
    <font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2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24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4">
    <xf numFmtId="0" fontId="0" fillId="0" borderId="0"/>
    <xf numFmtId="0" fontId="1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2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6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3" borderId="4" applyNumberFormat="0" applyAlignment="0" applyProtection="0"/>
    <xf numFmtId="0" fontId="8" fillId="2" borderId="5" applyNumberFormat="0" applyAlignment="0" applyProtection="0"/>
    <xf numFmtId="0" fontId="9" fillId="2" borderId="4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14" fillId="14" borderId="10" applyNumberFormat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15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4" borderId="3" applyNumberFormat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left" wrapText="1"/>
    </xf>
    <xf numFmtId="164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3" fontId="22" fillId="0" borderId="1" xfId="0" applyNumberFormat="1" applyFont="1" applyFill="1" applyBorder="1" applyAlignment="1">
      <alignment horizontal="center" vertical="center" wrapText="1"/>
    </xf>
    <xf numFmtId="43" fontId="2" fillId="0" borderId="0" xfId="0" applyNumberFormat="1" applyFont="1" applyFill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</cellXfs>
  <cellStyles count="44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Excel Built-in Normal" xfId="1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A0A0A0"/>
      <rgbColor rgb="00CCFFFF"/>
      <rgbColor rgb="00D6E5CB"/>
      <rgbColor rgb="00ACC8BD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L25"/>
  <sheetViews>
    <sheetView tabSelected="1" view="pageBreakPreview" zoomScale="112" zoomScaleNormal="118" zoomScaleSheetLayoutView="112" workbookViewId="0">
      <pane ySplit="2" topLeftCell="A3" activePane="bottomLeft" state="frozen"/>
      <selection pane="bottomLeft" activeCell="D7" sqref="D7"/>
    </sheetView>
  </sheetViews>
  <sheetFormatPr defaultColWidth="10.33203125" defaultRowHeight="11.25" outlineLevelRow="1" x14ac:dyDescent="0.2"/>
  <cols>
    <col min="1" max="1" width="68" style="3" customWidth="1"/>
    <col min="2" max="2" width="10.33203125" style="1" customWidth="1"/>
    <col min="3" max="3" width="10.83203125" style="1" customWidth="1"/>
    <col min="4" max="4" width="8.1640625" style="1" customWidth="1"/>
    <col min="5" max="5" width="13.33203125" style="1" customWidth="1"/>
    <col min="6" max="6" width="15.5" style="1" customWidth="1"/>
    <col min="7" max="7" width="13" style="1" customWidth="1"/>
    <col min="8" max="8" width="16.1640625" style="1" customWidth="1"/>
    <col min="9" max="9" width="15.6640625" style="1" customWidth="1"/>
    <col min="10" max="10" width="5.33203125" style="1" customWidth="1"/>
    <col min="11" max="11" width="5.1640625" style="1" customWidth="1"/>
    <col min="12" max="12" width="19.1640625" style="1" customWidth="1"/>
    <col min="13" max="14" width="10.33203125" style="1"/>
    <col min="15" max="15" width="18.1640625" style="1" customWidth="1"/>
    <col min="16" max="16384" width="10.33203125" style="1"/>
  </cols>
  <sheetData>
    <row r="1" spans="1:12" ht="39.6" customHeight="1" outlineLevel="1" x14ac:dyDescent="0.2">
      <c r="A1" s="17" t="s">
        <v>28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2" s="2" customFormat="1" ht="67.5" customHeight="1" x14ac:dyDescent="0.2">
      <c r="A2" s="4" t="s">
        <v>0</v>
      </c>
      <c r="B2" s="5" t="s">
        <v>5</v>
      </c>
      <c r="C2" s="5" t="s">
        <v>8</v>
      </c>
      <c r="D2" s="6" t="s">
        <v>6</v>
      </c>
      <c r="E2" s="4" t="s">
        <v>1</v>
      </c>
      <c r="F2" s="4" t="s">
        <v>2</v>
      </c>
      <c r="G2" s="4" t="s">
        <v>3</v>
      </c>
      <c r="H2" s="4" t="s">
        <v>4</v>
      </c>
      <c r="I2" s="7" t="s">
        <v>7</v>
      </c>
      <c r="J2" s="7" t="s">
        <v>10</v>
      </c>
      <c r="K2" s="8" t="s">
        <v>9</v>
      </c>
      <c r="L2" s="9"/>
    </row>
    <row r="3" spans="1:12" s="10" customFormat="1" ht="27.75" customHeight="1" x14ac:dyDescent="0.2">
      <c r="A3" s="11" t="s">
        <v>11</v>
      </c>
      <c r="B3" s="12">
        <v>45107</v>
      </c>
      <c r="C3" s="12">
        <v>45199</v>
      </c>
      <c r="D3" s="13">
        <v>30</v>
      </c>
      <c r="E3" s="15">
        <v>6800000</v>
      </c>
      <c r="F3" s="15">
        <v>165377.98000000001</v>
      </c>
      <c r="G3" s="15"/>
      <c r="H3" s="15">
        <f>6800000+F3</f>
        <v>6965377.9800000004</v>
      </c>
      <c r="I3" s="15">
        <f>E3+F3</f>
        <v>6965377.9800000004</v>
      </c>
      <c r="J3" s="14">
        <f>I3-H3</f>
        <v>0</v>
      </c>
      <c r="K3" s="19">
        <f>I3-H3</f>
        <v>0</v>
      </c>
      <c r="L3" s="16">
        <f>H3-I3</f>
        <v>0</v>
      </c>
    </row>
    <row r="4" spans="1:12" s="10" customFormat="1" ht="27.75" customHeight="1" x14ac:dyDescent="0.2">
      <c r="A4" s="11" t="s">
        <v>12</v>
      </c>
      <c r="B4" s="12">
        <v>45107</v>
      </c>
      <c r="C4" s="12">
        <v>45199</v>
      </c>
      <c r="D4" s="13">
        <v>30</v>
      </c>
      <c r="E4" s="15">
        <v>5600000</v>
      </c>
      <c r="F4" s="15">
        <v>165377.98000000001</v>
      </c>
      <c r="G4" s="15"/>
      <c r="H4" s="15">
        <f>5600000+F4</f>
        <v>5765377.9800000004</v>
      </c>
      <c r="I4" s="15">
        <f t="shared" ref="I4:I25" si="0">E4+F4</f>
        <v>5765377.9800000004</v>
      </c>
      <c r="J4" s="14">
        <f t="shared" ref="J4:J9" si="1">I4-H4</f>
        <v>0</v>
      </c>
      <c r="K4" s="19">
        <f t="shared" ref="K4:K9" si="2">I4-H4</f>
        <v>0</v>
      </c>
      <c r="L4" s="16">
        <f t="shared" ref="L4:L25" si="3">H4-I4</f>
        <v>0</v>
      </c>
    </row>
    <row r="5" spans="1:12" s="10" customFormat="1" ht="27.75" customHeight="1" x14ac:dyDescent="0.2">
      <c r="A5" s="11" t="s">
        <v>13</v>
      </c>
      <c r="B5" s="12">
        <v>45072</v>
      </c>
      <c r="C5" s="12">
        <v>45138</v>
      </c>
      <c r="D5" s="13">
        <v>80</v>
      </c>
      <c r="E5" s="15">
        <v>2440330.81</v>
      </c>
      <c r="F5" s="15">
        <v>193171.87</v>
      </c>
      <c r="G5" s="15"/>
      <c r="H5" s="15">
        <f>2440330.81+F5</f>
        <v>2633502.6800000002</v>
      </c>
      <c r="I5" s="15">
        <f t="shared" si="0"/>
        <v>2633502.6800000002</v>
      </c>
      <c r="J5" s="14">
        <f t="shared" si="1"/>
        <v>0</v>
      </c>
      <c r="K5" s="19">
        <f t="shared" si="2"/>
        <v>0</v>
      </c>
      <c r="L5" s="16">
        <f t="shared" si="3"/>
        <v>0</v>
      </c>
    </row>
    <row r="6" spans="1:12" s="10" customFormat="1" ht="27.75" customHeight="1" x14ac:dyDescent="0.2">
      <c r="A6" s="11" t="s">
        <v>14</v>
      </c>
      <c r="B6" s="12">
        <v>45041</v>
      </c>
      <c r="C6" s="12">
        <v>45199</v>
      </c>
      <c r="D6" s="13">
        <v>20</v>
      </c>
      <c r="E6" s="15">
        <v>1800000</v>
      </c>
      <c r="F6" s="15">
        <v>165347.23000000001</v>
      </c>
      <c r="G6" s="15"/>
      <c r="H6" s="15">
        <f>1800000+165347.23</f>
        <v>1965347.23</v>
      </c>
      <c r="I6" s="15">
        <f t="shared" si="0"/>
        <v>1965347.23</v>
      </c>
      <c r="J6" s="14">
        <f t="shared" si="1"/>
        <v>0</v>
      </c>
      <c r="K6" s="19">
        <f t="shared" si="2"/>
        <v>0</v>
      </c>
      <c r="L6" s="16">
        <f t="shared" si="3"/>
        <v>0</v>
      </c>
    </row>
    <row r="7" spans="1:12" s="10" customFormat="1" ht="27.75" customHeight="1" x14ac:dyDescent="0.2">
      <c r="A7" s="11" t="s">
        <v>19</v>
      </c>
      <c r="B7" s="12">
        <v>45107</v>
      </c>
      <c r="C7" s="12">
        <v>45291</v>
      </c>
      <c r="D7" s="13">
        <v>30</v>
      </c>
      <c r="E7" s="15">
        <v>1800000</v>
      </c>
      <c r="F7" s="15">
        <v>260659.15</v>
      </c>
      <c r="G7" s="15"/>
      <c r="H7" s="15">
        <f>1800000+F7</f>
        <v>2060659.15</v>
      </c>
      <c r="I7" s="15">
        <f t="shared" si="0"/>
        <v>2060659.15</v>
      </c>
      <c r="J7" s="14">
        <f t="shared" si="1"/>
        <v>0</v>
      </c>
      <c r="K7" s="19">
        <f t="shared" si="2"/>
        <v>0</v>
      </c>
      <c r="L7" s="16">
        <f t="shared" si="3"/>
        <v>0</v>
      </c>
    </row>
    <row r="8" spans="1:12" s="10" customFormat="1" ht="27.75" customHeight="1" x14ac:dyDescent="0.2">
      <c r="A8" s="11" t="s">
        <v>20</v>
      </c>
      <c r="B8" s="12">
        <v>45107</v>
      </c>
      <c r="C8" s="12">
        <v>45291</v>
      </c>
      <c r="D8" s="13">
        <v>80</v>
      </c>
      <c r="E8" s="15">
        <v>1800000</v>
      </c>
      <c r="F8" s="15">
        <v>260659.15</v>
      </c>
      <c r="G8" s="15"/>
      <c r="H8" s="15">
        <f>F8+1800000</f>
        <v>2060659.15</v>
      </c>
      <c r="I8" s="15">
        <f t="shared" si="0"/>
        <v>2060659.15</v>
      </c>
      <c r="J8" s="14">
        <f t="shared" si="1"/>
        <v>0</v>
      </c>
      <c r="K8" s="19">
        <f t="shared" si="2"/>
        <v>0</v>
      </c>
      <c r="L8" s="16">
        <f t="shared" si="3"/>
        <v>0</v>
      </c>
    </row>
    <row r="9" spans="1:12" s="10" customFormat="1" ht="27.75" customHeight="1" x14ac:dyDescent="0.2">
      <c r="A9" s="11" t="s">
        <v>21</v>
      </c>
      <c r="B9" s="12">
        <v>45107</v>
      </c>
      <c r="C9" s="12">
        <v>45291</v>
      </c>
      <c r="D9" s="13">
        <v>30</v>
      </c>
      <c r="E9" s="15">
        <v>2600000</v>
      </c>
      <c r="F9" s="15">
        <v>260659.15</v>
      </c>
      <c r="G9" s="15"/>
      <c r="H9" s="15">
        <f>F9+2600000</f>
        <v>2860659.15</v>
      </c>
      <c r="I9" s="15">
        <f t="shared" si="0"/>
        <v>2860659.15</v>
      </c>
      <c r="J9" s="14">
        <f t="shared" si="1"/>
        <v>0</v>
      </c>
      <c r="K9" s="19">
        <f t="shared" si="2"/>
        <v>0</v>
      </c>
      <c r="L9" s="16">
        <f t="shared" si="3"/>
        <v>0</v>
      </c>
    </row>
    <row r="10" spans="1:12" s="10" customFormat="1" ht="27.75" customHeight="1" x14ac:dyDescent="0.2">
      <c r="A10" s="11" t="s">
        <v>22</v>
      </c>
      <c r="B10" s="12">
        <v>45107</v>
      </c>
      <c r="C10" s="12">
        <v>45291</v>
      </c>
      <c r="D10" s="13">
        <v>30</v>
      </c>
      <c r="E10" s="15">
        <v>2600000</v>
      </c>
      <c r="F10" s="15">
        <v>260659.15</v>
      </c>
      <c r="G10" s="15"/>
      <c r="H10" s="15">
        <f>2600000+F10</f>
        <v>2860659.15</v>
      </c>
      <c r="I10" s="15">
        <f t="shared" si="0"/>
        <v>2860659.15</v>
      </c>
      <c r="J10" s="14">
        <f>I10-H10</f>
        <v>0</v>
      </c>
      <c r="K10" s="19">
        <f>I10-H10</f>
        <v>0</v>
      </c>
      <c r="L10" s="16">
        <f t="shared" si="3"/>
        <v>0</v>
      </c>
    </row>
    <row r="11" spans="1:12" s="10" customFormat="1" ht="39.75" customHeight="1" x14ac:dyDescent="0.2">
      <c r="A11" s="18" t="s">
        <v>29</v>
      </c>
      <c r="B11" s="12">
        <v>45120</v>
      </c>
      <c r="C11" s="12">
        <v>45199</v>
      </c>
      <c r="D11" s="13">
        <v>80</v>
      </c>
      <c r="E11" s="15">
        <v>1400000</v>
      </c>
      <c r="F11" s="15">
        <v>165377.98000000001</v>
      </c>
      <c r="G11" s="15"/>
      <c r="H11" s="15">
        <f>1400000+F11</f>
        <v>1565377.98</v>
      </c>
      <c r="I11" s="15">
        <f t="shared" si="0"/>
        <v>1565377.98</v>
      </c>
      <c r="J11" s="14">
        <f t="shared" ref="J11:J25" si="4">I11-H11</f>
        <v>0</v>
      </c>
      <c r="K11" s="19">
        <f t="shared" ref="K11:K25" si="5">I11-H11</f>
        <v>0</v>
      </c>
      <c r="L11" s="16">
        <f t="shared" si="3"/>
        <v>0</v>
      </c>
    </row>
    <row r="12" spans="1:12" s="10" customFormat="1" ht="33.75" customHeight="1" x14ac:dyDescent="0.2">
      <c r="A12" s="11" t="s">
        <v>30</v>
      </c>
      <c r="B12" s="12">
        <v>45120</v>
      </c>
      <c r="C12" s="12">
        <v>45199</v>
      </c>
      <c r="D12" s="13">
        <v>70</v>
      </c>
      <c r="E12" s="15">
        <v>950000</v>
      </c>
      <c r="F12" s="15">
        <v>165347.23000000001</v>
      </c>
      <c r="G12" s="15"/>
      <c r="H12" s="15">
        <f>950000+F12</f>
        <v>1115347.23</v>
      </c>
      <c r="I12" s="15">
        <f t="shared" si="0"/>
        <v>1115347.23</v>
      </c>
      <c r="J12" s="14">
        <f t="shared" si="4"/>
        <v>0</v>
      </c>
      <c r="K12" s="19">
        <f t="shared" si="5"/>
        <v>0</v>
      </c>
      <c r="L12" s="16">
        <f t="shared" si="3"/>
        <v>0</v>
      </c>
    </row>
    <row r="13" spans="1:12" s="10" customFormat="1" ht="36" customHeight="1" x14ac:dyDescent="0.2">
      <c r="A13" s="11" t="s">
        <v>31</v>
      </c>
      <c r="B13" s="12">
        <v>45120</v>
      </c>
      <c r="C13" s="12">
        <v>45199</v>
      </c>
      <c r="D13" s="13">
        <v>20</v>
      </c>
      <c r="E13" s="15">
        <v>1800000</v>
      </c>
      <c r="F13" s="15">
        <v>165347.23000000001</v>
      </c>
      <c r="G13" s="15"/>
      <c r="H13" s="15">
        <f>165347.23+1800000</f>
        <v>1965347.23</v>
      </c>
      <c r="I13" s="15">
        <f t="shared" si="0"/>
        <v>1965347.23</v>
      </c>
      <c r="J13" s="14">
        <f t="shared" si="4"/>
        <v>0</v>
      </c>
      <c r="K13" s="19">
        <f t="shared" si="5"/>
        <v>0</v>
      </c>
      <c r="L13" s="16">
        <f t="shared" si="3"/>
        <v>0</v>
      </c>
    </row>
    <row r="14" spans="1:12" s="10" customFormat="1" ht="34.5" customHeight="1" x14ac:dyDescent="0.2">
      <c r="A14" s="11" t="s">
        <v>32</v>
      </c>
      <c r="B14" s="12">
        <v>45120</v>
      </c>
      <c r="C14" s="12">
        <v>45199</v>
      </c>
      <c r="D14" s="13">
        <v>80</v>
      </c>
      <c r="E14" s="15">
        <v>950000</v>
      </c>
      <c r="F14" s="15">
        <v>165347.23000000001</v>
      </c>
      <c r="G14" s="15"/>
      <c r="H14" s="15">
        <f>165347.23+950000</f>
        <v>1115347.23</v>
      </c>
      <c r="I14" s="15">
        <f t="shared" si="0"/>
        <v>1115347.23</v>
      </c>
      <c r="J14" s="14">
        <f t="shared" si="4"/>
        <v>0</v>
      </c>
      <c r="K14" s="19">
        <f t="shared" si="5"/>
        <v>0</v>
      </c>
      <c r="L14" s="16">
        <f t="shared" si="3"/>
        <v>0</v>
      </c>
    </row>
    <row r="15" spans="1:12" s="10" customFormat="1" ht="36" customHeight="1" x14ac:dyDescent="0.2">
      <c r="A15" s="11" t="s">
        <v>33</v>
      </c>
      <c r="B15" s="12">
        <v>45138</v>
      </c>
      <c r="C15" s="12">
        <v>45169</v>
      </c>
      <c r="D15" s="13">
        <v>80</v>
      </c>
      <c r="E15" s="15">
        <v>950000</v>
      </c>
      <c r="F15" s="15">
        <v>165347.23000000001</v>
      </c>
      <c r="G15" s="15"/>
      <c r="H15" s="15">
        <f>950000+165347.23</f>
        <v>1115347.23</v>
      </c>
      <c r="I15" s="15">
        <f t="shared" si="0"/>
        <v>1115347.23</v>
      </c>
      <c r="J15" s="14">
        <f t="shared" si="4"/>
        <v>0</v>
      </c>
      <c r="K15" s="19">
        <f t="shared" si="5"/>
        <v>0</v>
      </c>
      <c r="L15" s="16">
        <f t="shared" si="3"/>
        <v>0</v>
      </c>
    </row>
    <row r="16" spans="1:12" s="10" customFormat="1" ht="36.75" customHeight="1" x14ac:dyDescent="0.2">
      <c r="A16" s="11" t="s">
        <v>34</v>
      </c>
      <c r="B16" s="12">
        <v>45120</v>
      </c>
      <c r="C16" s="12">
        <v>45169</v>
      </c>
      <c r="D16" s="13">
        <v>80</v>
      </c>
      <c r="E16" s="15">
        <v>950000</v>
      </c>
      <c r="F16" s="15">
        <v>165347.23000000001</v>
      </c>
      <c r="G16" s="15"/>
      <c r="H16" s="15">
        <f>165347.23+950000</f>
        <v>1115347.23</v>
      </c>
      <c r="I16" s="15">
        <f t="shared" si="0"/>
        <v>1115347.23</v>
      </c>
      <c r="J16" s="14">
        <f t="shared" si="4"/>
        <v>0</v>
      </c>
      <c r="K16" s="19">
        <f t="shared" si="5"/>
        <v>0</v>
      </c>
      <c r="L16" s="16">
        <f t="shared" si="3"/>
        <v>0</v>
      </c>
    </row>
    <row r="17" spans="1:12" s="10" customFormat="1" ht="27.75" customHeight="1" x14ac:dyDescent="0.2">
      <c r="A17" s="11" t="s">
        <v>15</v>
      </c>
      <c r="B17" s="12">
        <v>44907</v>
      </c>
      <c r="C17" s="12">
        <v>45291</v>
      </c>
      <c r="D17" s="13">
        <v>50</v>
      </c>
      <c r="E17" s="15">
        <v>1942107.65</v>
      </c>
      <c r="F17" s="15">
        <v>352872.99</v>
      </c>
      <c r="G17" s="15"/>
      <c r="H17" s="15">
        <v>2294980.64</v>
      </c>
      <c r="I17" s="15">
        <f t="shared" si="0"/>
        <v>2294980.6399999997</v>
      </c>
      <c r="J17" s="14">
        <f t="shared" si="4"/>
        <v>0</v>
      </c>
      <c r="K17" s="19">
        <f t="shared" si="5"/>
        <v>0</v>
      </c>
      <c r="L17" s="16">
        <f t="shared" si="3"/>
        <v>0</v>
      </c>
    </row>
    <row r="18" spans="1:12" s="10" customFormat="1" ht="27.75" customHeight="1" x14ac:dyDescent="0.2">
      <c r="A18" s="11" t="s">
        <v>16</v>
      </c>
      <c r="B18" s="12">
        <v>45043</v>
      </c>
      <c r="C18" s="12">
        <v>45291</v>
      </c>
      <c r="D18" s="13">
        <v>30</v>
      </c>
      <c r="E18" s="15">
        <v>140369.29999999999</v>
      </c>
      <c r="F18" s="15">
        <v>2500</v>
      </c>
      <c r="G18" s="15"/>
      <c r="H18" s="15">
        <v>142869.29999999999</v>
      </c>
      <c r="I18" s="15">
        <f t="shared" si="0"/>
        <v>142869.29999999999</v>
      </c>
      <c r="J18" s="14">
        <f t="shared" si="4"/>
        <v>0</v>
      </c>
      <c r="K18" s="19">
        <f t="shared" si="5"/>
        <v>0</v>
      </c>
      <c r="L18" s="16">
        <f t="shared" si="3"/>
        <v>0</v>
      </c>
    </row>
    <row r="19" spans="1:12" s="10" customFormat="1" ht="27.75" customHeight="1" x14ac:dyDescent="0.2">
      <c r="A19" s="11" t="s">
        <v>17</v>
      </c>
      <c r="B19" s="12">
        <v>45107</v>
      </c>
      <c r="C19" s="12">
        <v>45169</v>
      </c>
      <c r="D19" s="13">
        <v>30</v>
      </c>
      <c r="E19" s="15">
        <v>219711.78</v>
      </c>
      <c r="F19" s="15">
        <v>31793.9</v>
      </c>
      <c r="G19" s="15"/>
      <c r="H19" s="15">
        <v>251505.68</v>
      </c>
      <c r="I19" s="15">
        <f t="shared" si="0"/>
        <v>251505.68</v>
      </c>
      <c r="J19" s="14">
        <f t="shared" si="4"/>
        <v>0</v>
      </c>
      <c r="K19" s="19">
        <f t="shared" si="5"/>
        <v>0</v>
      </c>
      <c r="L19" s="16">
        <f t="shared" si="3"/>
        <v>0</v>
      </c>
    </row>
    <row r="20" spans="1:12" s="10" customFormat="1" ht="27.75" customHeight="1" x14ac:dyDescent="0.2">
      <c r="A20" s="11" t="s">
        <v>18</v>
      </c>
      <c r="B20" s="12">
        <v>44495</v>
      </c>
      <c r="C20" s="12">
        <v>45138</v>
      </c>
      <c r="D20" s="13">
        <v>80</v>
      </c>
      <c r="E20" s="15">
        <f>3921421.77+3989212.4</f>
        <v>7910634.1699999999</v>
      </c>
      <c r="F20" s="15">
        <v>531941.22</v>
      </c>
      <c r="G20" s="15"/>
      <c r="H20" s="15">
        <f>F20+7910634.17</f>
        <v>8442575.3900000006</v>
      </c>
      <c r="I20" s="15">
        <f t="shared" si="0"/>
        <v>8442575.3900000006</v>
      </c>
      <c r="J20" s="14">
        <f t="shared" si="4"/>
        <v>0</v>
      </c>
      <c r="K20" s="19">
        <f t="shared" si="5"/>
        <v>0</v>
      </c>
      <c r="L20" s="16">
        <f t="shared" si="3"/>
        <v>0</v>
      </c>
    </row>
    <row r="21" spans="1:12" s="10" customFormat="1" ht="27.75" customHeight="1" x14ac:dyDescent="0.2">
      <c r="A21" s="11" t="s">
        <v>23</v>
      </c>
      <c r="B21" s="12">
        <v>43917</v>
      </c>
      <c r="C21" s="12">
        <v>45657</v>
      </c>
      <c r="D21" s="13">
        <v>30</v>
      </c>
      <c r="E21" s="15">
        <v>275333.09999999998</v>
      </c>
      <c r="F21" s="15">
        <v>99980</v>
      </c>
      <c r="G21" s="15"/>
      <c r="H21" s="15">
        <v>375313.1</v>
      </c>
      <c r="I21" s="15">
        <f t="shared" si="0"/>
        <v>375313.1</v>
      </c>
      <c r="J21" s="14">
        <f t="shared" si="4"/>
        <v>0</v>
      </c>
      <c r="K21" s="19">
        <f t="shared" si="5"/>
        <v>0</v>
      </c>
      <c r="L21" s="16">
        <f t="shared" si="3"/>
        <v>0</v>
      </c>
    </row>
    <row r="22" spans="1:12" s="10" customFormat="1" ht="27.75" customHeight="1" x14ac:dyDescent="0.2">
      <c r="A22" s="11" t="s">
        <v>24</v>
      </c>
      <c r="B22" s="12">
        <v>42735</v>
      </c>
      <c r="C22" s="12">
        <v>45657</v>
      </c>
      <c r="D22" s="13">
        <v>30</v>
      </c>
      <c r="E22" s="15">
        <v>197176</v>
      </c>
      <c r="F22" s="15">
        <v>131739</v>
      </c>
      <c r="G22" s="15"/>
      <c r="H22" s="15">
        <v>328915</v>
      </c>
      <c r="I22" s="15">
        <f t="shared" si="0"/>
        <v>328915</v>
      </c>
      <c r="J22" s="14">
        <f t="shared" si="4"/>
        <v>0</v>
      </c>
      <c r="K22" s="19">
        <f t="shared" si="5"/>
        <v>0</v>
      </c>
      <c r="L22" s="16">
        <f t="shared" si="3"/>
        <v>0</v>
      </c>
    </row>
    <row r="23" spans="1:12" s="10" customFormat="1" ht="27.75" customHeight="1" x14ac:dyDescent="0.2">
      <c r="A23" s="11" t="s">
        <v>25</v>
      </c>
      <c r="B23" s="12">
        <v>44617</v>
      </c>
      <c r="C23" s="12">
        <v>45657</v>
      </c>
      <c r="D23" s="13">
        <v>30</v>
      </c>
      <c r="E23" s="15">
        <v>4295520.79</v>
      </c>
      <c r="F23" s="15">
        <v>314529.55</v>
      </c>
      <c r="G23" s="15"/>
      <c r="H23" s="15">
        <v>4610050.34</v>
      </c>
      <c r="I23" s="15">
        <f t="shared" si="0"/>
        <v>4610050.34</v>
      </c>
      <c r="J23" s="14">
        <f t="shared" si="4"/>
        <v>0</v>
      </c>
      <c r="K23" s="19">
        <f t="shared" si="5"/>
        <v>0</v>
      </c>
      <c r="L23" s="16">
        <f t="shared" si="3"/>
        <v>0</v>
      </c>
    </row>
    <row r="24" spans="1:12" s="10" customFormat="1" ht="27.75" customHeight="1" x14ac:dyDescent="0.2">
      <c r="A24" s="11" t="s">
        <v>26</v>
      </c>
      <c r="B24" s="12">
        <v>44700</v>
      </c>
      <c r="C24" s="12">
        <v>45657</v>
      </c>
      <c r="D24" s="13">
        <v>30</v>
      </c>
      <c r="E24" s="15">
        <v>374256</v>
      </c>
      <c r="F24" s="15">
        <v>21660</v>
      </c>
      <c r="G24" s="15"/>
      <c r="H24" s="15">
        <v>395916</v>
      </c>
      <c r="I24" s="15">
        <f t="shared" si="0"/>
        <v>395916</v>
      </c>
      <c r="J24" s="14">
        <f t="shared" si="4"/>
        <v>0</v>
      </c>
      <c r="K24" s="19">
        <f t="shared" si="5"/>
        <v>0</v>
      </c>
      <c r="L24" s="16">
        <f t="shared" si="3"/>
        <v>0</v>
      </c>
    </row>
    <row r="25" spans="1:12" s="10" customFormat="1" ht="27.75" customHeight="1" x14ac:dyDescent="0.2">
      <c r="A25" s="11" t="s">
        <v>27</v>
      </c>
      <c r="B25" s="12">
        <v>43986</v>
      </c>
      <c r="C25" s="12">
        <v>45657</v>
      </c>
      <c r="D25" s="13">
        <v>30</v>
      </c>
      <c r="E25" s="15">
        <v>1119532</v>
      </c>
      <c r="F25" s="15">
        <v>28468</v>
      </c>
      <c r="G25" s="15"/>
      <c r="H25" s="15">
        <v>1148000</v>
      </c>
      <c r="I25" s="15">
        <f t="shared" si="0"/>
        <v>1148000</v>
      </c>
      <c r="J25" s="14">
        <f t="shared" si="4"/>
        <v>0</v>
      </c>
      <c r="K25" s="19">
        <f t="shared" si="5"/>
        <v>0</v>
      </c>
      <c r="L25" s="16">
        <f t="shared" si="3"/>
        <v>0</v>
      </c>
    </row>
  </sheetData>
  <autoFilter ref="A2:K25"/>
  <mergeCells count="1">
    <mergeCell ref="A1:K1"/>
  </mergeCells>
  <dataValidations count="1">
    <dataValidation type="custom" operator="lessThan" showInputMessage="1" showErrorMessage="1" sqref="C2:C25">
      <formula1>44287</formula1>
    </dataValidation>
  </dataValidations>
  <pageMargins left="0.39370078740157483" right="0.19685039370078741" top="0.31496062992125984" bottom="0.47244094488188981" header="0.31496062992125984" footer="0.31496062992125984"/>
  <pageSetup paperSize="9" scale="74" pageOrder="overThenDown" orientation="landscape" r:id="rId1"/>
  <headerFooter alignWithMargins="0"/>
  <colBreaks count="1" manualBreakCount="1">
    <brk id="11" max="699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Калистратова Мария Геннадьевна</dc:creator>
  <cp:lastModifiedBy>Каклюгина Таисия Анатольевна</cp:lastModifiedBy>
  <cp:revision>1</cp:revision>
  <cp:lastPrinted>2023-09-22T07:56:23Z</cp:lastPrinted>
  <dcterms:created xsi:type="dcterms:W3CDTF">2021-07-19T11:59:28Z</dcterms:created>
  <dcterms:modified xsi:type="dcterms:W3CDTF">2023-09-22T10:35:09Z</dcterms:modified>
</cp:coreProperties>
</file>